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670" windowHeight="3075" firstSheet="0" activeTab="0"/>
  </bookViews>
  <sheets>
    <sheet name="Niêm yết" sheetId="1" r:id="rId1"/>
  </sheets>
  <definedNames>
    <definedName name="_xlnm._FilterDatabase" localSheetId="0" hidden="1">'Niêm yết'!$A$5:$T$13</definedName>
    <definedName name="_xlnm.Print_Area" localSheetId="0">'Niêm yết'!#REF!</definedName>
    <definedName name="_xlnm.Print_Titles" localSheetId="0">'Niêm yết'!$1:$5</definedName>
  </definedNames>
  <calcPr fullCalcOnLoad="1"/>
</workbook>
</file>

<file path=xl/sharedStrings.xml><?xml version="1.0" encoding="utf-8"?>
<sst xmlns="http://schemas.openxmlformats.org/spreadsheetml/2006/main" count="61" uniqueCount="52">
  <si>
    <t>Số TT</t>
  </si>
  <si>
    <t>Đối tượng, hạng mục được
bồi thường, hỗ trợ</t>
  </si>
  <si>
    <t>(1)</t>
  </si>
  <si>
    <t>(4)</t>
  </si>
  <si>
    <t>(3)</t>
  </si>
  <si>
    <t>(5)</t>
  </si>
  <si>
    <t>(6)</t>
  </si>
  <si>
    <t>(7)</t>
  </si>
  <si>
    <t>(8)</t>
  </si>
  <si>
    <t>(9)=(5x6x7x8)</t>
  </si>
  <si>
    <t>Tỷ lệ BT,HT (%)</t>
  </si>
  <si>
    <t>Mã Số</t>
  </si>
  <si>
    <t>Số lượng</t>
  </si>
  <si>
    <t>Giá trị bồi thường, hỗ trợ</t>
  </si>
  <si>
    <t>Đơn giá (đồng)</t>
  </si>
  <si>
    <t>Hệ số điều chỉnh</t>
  </si>
  <si>
    <t>Thành tiền (đồng)</t>
  </si>
  <si>
    <t>Thửa số</t>
  </si>
  <si>
    <t>Số điện thoại</t>
  </si>
  <si>
    <t>STT HS/BBKK</t>
  </si>
  <si>
    <t xml:space="preserve">ĐVT
</t>
  </si>
  <si>
    <t>TỔNG CỘNG</t>
  </si>
  <si>
    <t>đ/mộ</t>
  </si>
  <si>
    <t>QĐ 65-PL3
I-3</t>
  </si>
  <si>
    <t>QĐ 65-PL3
II-7</t>
  </si>
  <si>
    <t>PL: PHƯƠNG ÁN GIÁ TRỊ BỒI THƯỜNG, HỖ TRỢ VỀ MỒ MẢ THUỘC DỰ ÁN HỆ THỐNG TIÊU THOÁT LŨ PHỔ LỢI - MỘC HÀN - PHÚ KHÊ, PHƯỜNG PHÚ THƯỢNG, XÃ PHÚ DƯƠNG VÀ XÃ PHÚ THANH. HẠNG MỤC: TUYẾN KÈ SÔNG PHỔ LỢI ĐOẠN QUA THÔNG PHÚ KHÊ, THÔN PHÒ AN, THÔN MỸ AN; NẠO VÉT, KÈ GIA CỐ BỜ HÓI PHÚ KHÊ VÀ CẦU MỸ AN - PHẦN THUỘC PHƯỜNG PHÚ THƯỢNG, TP.HUẾ (ĐỢT 2)</t>
  </si>
  <si>
    <t>Ông: Võ Quang Hiệp (Đại diện). Đ/c: 111 Xuân 68, thành phố Huế</t>
  </si>
  <si>
    <t>1. Mộ xây bo tròn, án táng &gt; 5 năm (08 mộ)
DT=3,14*1,1*1,1/4=0,95m2</t>
  </si>
  <si>
    <t>0905.650.135</t>
  </si>
  <si>
    <t>Ông: Huỳnh Công Sơn (Đại diện). Đ/c: TDP Nam Thượng, phường Phú Thượng, thành phố Huế</t>
  </si>
  <si>
    <t>1. Mộ đất an táng &gt; 5 năm (21 mộ + 04 mộ)</t>
  </si>
  <si>
    <t>0395.892.441</t>
  </si>
  <si>
    <t>1. Mộ xây bo tròn, án táng &gt; 5 năm (05 mộ)
DT=3,14*1,4*1,4/4=1,54m2</t>
  </si>
  <si>
    <t>3. Khối xây bờ lô
KT=0,8*0,8*0,3</t>
  </si>
  <si>
    <t>Phần diện tích lớn hơn 2,5m2</t>
  </si>
  <si>
    <t xml:space="preserve">QĐ 65 - PL3
</t>
  </si>
  <si>
    <r>
      <t>đ/m</t>
    </r>
    <r>
      <rPr>
        <vertAlign val="superscript"/>
        <sz val="12"/>
        <color indexed="8"/>
        <rFont val="Times New Roman"/>
        <family val="1"/>
      </rPr>
      <t>2</t>
    </r>
  </si>
  <si>
    <t>QĐ 65-PL1
7-10</t>
  </si>
  <si>
    <t>QĐ 65- PL 2
XI-2</t>
  </si>
  <si>
    <t>Ông: Huỳnh Đức Trung. Đ/c: Thạch Căn, Phú Dương, thành phố Huế</t>
  </si>
  <si>
    <t>0935.221.763</t>
  </si>
  <si>
    <t>2. Sân xi măng
DT=(4,9*5,6)-(1,54*5)</t>
  </si>
  <si>
    <t>Ông: Lê Văn Phương. Đ/c: TDP Nam Thượng, phường Phú Thượng, thành phố Huế</t>
  </si>
  <si>
    <t>0945.712.139</t>
  </si>
  <si>
    <t>1. Mộ xây bo tròn, án táng &gt; 3 năm. Bia đề: Lê Hữu Vị Vô Danh, (01 mộ)
DT=3,14*1,9*1,9/4=2,8m2</t>
  </si>
  <si>
    <t>2. Mộ xây bo tròn, án táng &gt; 3 năm.  (01 mộ)
DT=3,14*1,0*1,0/4=0,8m2</t>
  </si>
  <si>
    <t xml:space="preserve">(Kèm theo Thông báo số:               /TB-TTPTQĐ ngày           /      /2024 của Trung tâm Phát triển quỹ đất Thành phố) </t>
  </si>
  <si>
    <t>Ông: Nguyễn Tự Thiên. Đ/c: Xóm 8, thôn Phú Khê, xã Phú Dương, thành phố Huế</t>
  </si>
  <si>
    <t>0774.544.287</t>
  </si>
  <si>
    <t>1. Thành xây bờ lô kín quanh mộ (không ảnh hưởng mộ phần)
DT=1,8m*11,7m</t>
  </si>
  <si>
    <t>QĐ 65-PL2
XIV-5</t>
  </si>
  <si>
    <t>Bằng chữ: Một trăm ba mươi ba triệu, không trăm ba mươi nghìn đồng chẵn)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</si>
</sst>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"/>
    <numFmt numFmtId="181" formatCode="0.0%"/>
    <numFmt numFmtId="182" formatCode="_(* #,##0_);_(* \(#,##0\);_(* &quot;-&quot;??_);_(@_)"/>
    <numFmt numFmtId="183" formatCode="_(* #,##0.0_);_(* \(#,##0.0\);_(* &quot;-&quot;??_);_(@_)"/>
    <numFmt numFmtId="184" formatCode="_-* #,##0\ _₫_-;\-* #,##0\ _₫_-;_-* &quot;-&quot;??\ _₫_-;_-@_-"/>
    <numFmt numFmtId="185" formatCode="#,##0.0"/>
    <numFmt numFmtId="186" formatCode="00"/>
    <numFmt numFmtId="187" formatCode="_(* #,##0.00_);_(* \(#,##0.00\);_(* &quot;-&quot;&quot;?&quot;&quot;?&quot;_);_(@_)"/>
    <numFmt numFmtId="188" formatCode="[$-409]dddd\,\ mmmm\ dd\,\ yyyy"/>
    <numFmt numFmtId="189" formatCode="[$-409]h:mm:ss\ AM/PM"/>
    <numFmt numFmtId="190" formatCode="0.0000"/>
    <numFmt numFmtId="191" formatCode="0.000"/>
    <numFmt numFmtId="192" formatCode="_-* #,##0.0\ _₫_-;\-* #,##0.0\ _₫_-;_-* &quot;-&quot;??\ _₫_-;_-@_-"/>
    <numFmt numFmtId="193" formatCode="_-* #,##0.000\ _₫_-;\-* #,##0.000\ _₫_-;_-* &quot;-&quot;??\ _₫_-;_-@_-"/>
    <numFmt numFmtId="194" formatCode="_-* #,##0.0000\ _₫_-;\-* #,##0.0000\ _₫_-;_-* &quot;-&quot;??\ _₫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&quot;$&quot;;\-#,##0&quot;$&quot;"/>
    <numFmt numFmtId="200" formatCode="#,##0&quot;$&quot;;[Red]\-#,##0&quot;$&quot;"/>
    <numFmt numFmtId="201" formatCode="#,##0.00&quot;$&quot;;\-#,##0.00&quot;$&quot;"/>
    <numFmt numFmtId="202" formatCode="#,##0.00&quot;$&quot;;[Red]\-#,##0.00&quot;$&quot;"/>
    <numFmt numFmtId="203" formatCode="_-* #,##0&quot;$&quot;_-;\-* #,##0&quot;$&quot;_-;_-* &quot;-&quot;&quot;$&quot;_-;_-@_-"/>
    <numFmt numFmtId="204" formatCode="_-* #,##0_$_-;\-* #,##0_$_-;_-* &quot;-&quot;_$_-;_-@_-"/>
    <numFmt numFmtId="205" formatCode="_-* #,##0.00&quot;$&quot;_-;\-* #,##0.00&quot;$&quot;_-;_-* &quot;-&quot;??&quot;$&quot;_-;_-@_-"/>
    <numFmt numFmtId="206" formatCode="_-* #,##0.00_$_-;\-* #,##0.00_$_-;_-* &quot;-&quot;??_$_-;_-@_-"/>
    <numFmt numFmtId="207" formatCode="0.000000"/>
    <numFmt numFmtId="208" formatCode="0.00000"/>
    <numFmt numFmtId="209" formatCode="#,##0.000"/>
    <numFmt numFmtId="210" formatCode="0.000%"/>
    <numFmt numFmtId="211" formatCode="_(* #,##0.0_);_(* \(#,##0.0\);_(* &quot;-&quot;?_);_(@_)"/>
    <numFmt numFmtId="212" formatCode="_(* #,##0.000_);_(* \(#,##0.000\);_(* &quot;-&quot;??_);_(@_)"/>
    <numFmt numFmtId="213" formatCode="_(* #,##0.0000_);_(* \(#,##0.0000\);_(* &quot;-&quot;??_);_(@_)"/>
    <numFmt numFmtId="214" formatCode="0.00000000"/>
    <numFmt numFmtId="215" formatCode="0.0000000"/>
    <numFmt numFmtId="216" formatCode="_(* #,##0.00000_);_(* \(#,##0.00000\);_(* &quot;-&quot;??_);_(@_)"/>
    <numFmt numFmtId="217" formatCode="_(* #,##0.000000_);_(* \(#,##0.000000\);_(* &quot;-&quot;??_);_(@_)"/>
    <numFmt numFmtId="218" formatCode="_(* #,##0.0000000_);_(* \(#,##0.0000000\);_(* &quot;-&quot;??_);_(@_)"/>
    <numFmt numFmtId="219" formatCode="#,##0.0_);\(#,##0.0\)"/>
    <numFmt numFmtId="220" formatCode="_-* #,##0.00\ _?_-;\-* #,##0.00\ _?_-;_-* &quot;-&quot;&quot;?&quot;&quot;?&quot;\ _?_-;_-@_-"/>
    <numFmt numFmtId="221" formatCode="_-* #,##0\ _?_-;\-* #,##0\ _?_-;_-* &quot;-&quot;&quot;?&quot;&quot;?&quot;\ _?_-;_-@_-"/>
    <numFmt numFmtId="222" formatCode="[$-42A]dd\ mmmm\ yyyy"/>
    <numFmt numFmtId="223" formatCode="[$-42A]h:mm:ss\ AM/PM"/>
    <numFmt numFmtId="224" formatCode="#,##0;[Red]#,##0"/>
    <numFmt numFmtId="225" formatCode="#,##0.00;[Red]#,##0.00"/>
    <numFmt numFmtId="226" formatCode="#,##0.0;[Red]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52" fillId="33" borderId="10" xfId="0" applyNumberFormat="1" applyFont="1" applyFill="1" applyBorder="1" applyAlignment="1">
      <alignment/>
    </xf>
    <xf numFmtId="3" fontId="53" fillId="33" borderId="10" xfId="42" applyNumberFormat="1" applyFont="1" applyFill="1" applyBorder="1" applyAlignment="1">
      <alignment horizontal="center" vertical="center" wrapText="1"/>
    </xf>
    <xf numFmtId="0" fontId="53" fillId="33" borderId="10" xfId="42" applyNumberFormat="1" applyFont="1" applyFill="1" applyBorder="1" applyAlignment="1">
      <alignment horizontal="center" vertical="center" wrapText="1"/>
    </xf>
    <xf numFmtId="2" fontId="53" fillId="33" borderId="10" xfId="42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quotePrefix="1">
      <alignment horizontal="center" vertical="center" wrapText="1"/>
    </xf>
    <xf numFmtId="49" fontId="52" fillId="33" borderId="10" xfId="0" applyNumberFormat="1" applyFont="1" applyFill="1" applyBorder="1" applyAlignment="1" quotePrefix="1">
      <alignment horizontal="left" vertical="center" wrapText="1"/>
    </xf>
    <xf numFmtId="49" fontId="52" fillId="33" borderId="10" xfId="0" applyNumberFormat="1" applyFont="1" applyFill="1" applyBorder="1" applyAlignment="1" quotePrefix="1">
      <alignment horizontal="center" vertical="center" wrapText="1"/>
    </xf>
    <xf numFmtId="3" fontId="52" fillId="33" borderId="10" xfId="0" applyNumberFormat="1" applyFont="1" applyFill="1" applyBorder="1" applyAlignment="1" quotePrefix="1">
      <alignment horizontal="right" vertical="center" wrapText="1"/>
    </xf>
    <xf numFmtId="2" fontId="52" fillId="33" borderId="10" xfId="0" applyNumberFormat="1" applyFont="1" applyFill="1" applyBorder="1" applyAlignment="1" quotePrefix="1">
      <alignment horizontal="center" vertical="center" wrapText="1"/>
    </xf>
    <xf numFmtId="3" fontId="52" fillId="33" borderId="10" xfId="0" applyNumberFormat="1" applyFont="1" applyFill="1" applyBorder="1" applyAlignment="1" quotePrefix="1">
      <alignment horizontal="center" vertical="center" wrapText="1"/>
    </xf>
    <xf numFmtId="49" fontId="53" fillId="33" borderId="0" xfId="0" applyNumberFormat="1" applyFont="1" applyFill="1" applyAlignment="1">
      <alignment horizontal="center" vertical="center"/>
    </xf>
    <xf numFmtId="3" fontId="52" fillId="33" borderId="10" xfId="42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4" fillId="0" borderId="0" xfId="0" applyNumberFormat="1" applyFont="1" applyAlignment="1">
      <alignment horizontal="center" vertical="center"/>
    </xf>
    <xf numFmtId="3" fontId="5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49" fontId="5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2" fillId="33" borderId="10" xfId="0" applyNumberFormat="1" applyFont="1" applyFill="1" applyBorder="1" applyAlignment="1" quotePrefix="1">
      <alignment horizontal="center" vertical="center" wrapText="1"/>
    </xf>
    <xf numFmtId="0" fontId="52" fillId="33" borderId="10" xfId="0" applyFont="1" applyFill="1" applyBorder="1" applyAlignment="1">
      <alignment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/>
    </xf>
    <xf numFmtId="182" fontId="52" fillId="33" borderId="10" xfId="42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49" fontId="52" fillId="33" borderId="10" xfId="0" applyNumberFormat="1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vertical="center"/>
    </xf>
    <xf numFmtId="9" fontId="52" fillId="33" borderId="10" xfId="60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/>
    </xf>
    <xf numFmtId="191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182" fontId="53" fillId="33" borderId="10" xfId="42" applyNumberFormat="1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/>
    </xf>
    <xf numFmtId="3" fontId="55" fillId="33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3" fontId="52" fillId="0" borderId="0" xfId="0" applyNumberFormat="1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180" fontId="52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left" vertical="center" wrapText="1"/>
    </xf>
    <xf numFmtId="186" fontId="53" fillId="33" borderId="10" xfId="0" applyNumberFormat="1" applyFont="1" applyFill="1" applyBorder="1" applyAlignment="1">
      <alignment horizontal="center" vertical="center"/>
    </xf>
    <xf numFmtId="186" fontId="53" fillId="33" borderId="12" xfId="0" applyNumberFormat="1" applyFont="1" applyFill="1" applyBorder="1" applyAlignment="1">
      <alignment horizontal="center" vertical="center"/>
    </xf>
    <xf numFmtId="186" fontId="53" fillId="33" borderId="13" xfId="0" applyNumberFormat="1" applyFont="1" applyFill="1" applyBorder="1" applyAlignment="1">
      <alignment horizontal="center" vertical="center"/>
    </xf>
    <xf numFmtId="186" fontId="53" fillId="33" borderId="14" xfId="0" applyNumberFormat="1" applyFont="1" applyFill="1" applyBorder="1" applyAlignment="1">
      <alignment horizontal="center" vertical="center"/>
    </xf>
    <xf numFmtId="4" fontId="53" fillId="33" borderId="10" xfId="42" applyNumberFormat="1" applyFont="1" applyFill="1" applyBorder="1" applyAlignment="1">
      <alignment horizontal="center" vertical="center" wrapText="1"/>
    </xf>
  </cellXfs>
  <cellStyles count="53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82" zoomScaleNormal="82" zoomScalePageLayoutView="0" workbookViewId="0" topLeftCell="A1">
      <selection activeCell="N23" sqref="N23"/>
    </sheetView>
  </sheetViews>
  <sheetFormatPr defaultColWidth="9.140625" defaultRowHeight="12.75"/>
  <cols>
    <col min="1" max="2" width="5.421875" style="18" customWidth="1"/>
    <col min="3" max="3" width="48.421875" style="24" customWidth="1"/>
    <col min="4" max="4" width="15.140625" style="25" customWidth="1"/>
    <col min="5" max="5" width="7.7109375" style="25" customWidth="1"/>
    <col min="6" max="6" width="0" style="2" hidden="1" customWidth="1"/>
    <col min="7" max="7" width="10.8515625" style="19" customWidth="1"/>
    <col min="8" max="8" width="12.57421875" style="4" customWidth="1"/>
    <col min="9" max="9" width="8.57421875" style="19" customWidth="1"/>
    <col min="10" max="10" width="9.00390625" style="19" customWidth="1"/>
    <col min="11" max="11" width="16.28125" style="18" customWidth="1"/>
    <col min="12" max="12" width="16.421875" style="4" customWidth="1"/>
    <col min="13" max="13" width="21.140625" style="18" customWidth="1"/>
    <col min="14" max="14" width="23.00390625" style="20" bestFit="1" customWidth="1"/>
    <col min="15" max="15" width="13.7109375" style="18" bestFit="1" customWidth="1"/>
    <col min="16" max="16" width="9.140625" style="18" customWidth="1"/>
    <col min="17" max="17" width="13.57421875" style="18" customWidth="1"/>
    <col min="18" max="18" width="17.421875" style="18" customWidth="1"/>
    <col min="19" max="19" width="14.00390625" style="18" customWidth="1"/>
    <col min="20" max="20" width="18.421875" style="18" bestFit="1" customWidth="1"/>
    <col min="21" max="16384" width="9.140625" style="18" customWidth="1"/>
  </cols>
  <sheetData>
    <row r="1" spans="1:15" ht="60" customHeight="1">
      <c r="A1" s="54" t="s">
        <v>25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"/>
      <c r="M1" s="27"/>
      <c r="N1" s="21"/>
      <c r="O1" s="22"/>
    </row>
    <row r="2" spans="1:15" ht="25.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27"/>
      <c r="N2" s="16"/>
      <c r="O2" s="22"/>
    </row>
    <row r="3" spans="1:15" ht="15.75" customHeight="1">
      <c r="A3" s="54" t="s">
        <v>0</v>
      </c>
      <c r="B3" s="54" t="s">
        <v>19</v>
      </c>
      <c r="C3" s="57" t="s">
        <v>1</v>
      </c>
      <c r="D3" s="54" t="s">
        <v>11</v>
      </c>
      <c r="E3" s="54" t="s">
        <v>20</v>
      </c>
      <c r="F3" s="54" t="s">
        <v>17</v>
      </c>
      <c r="G3" s="64" t="s">
        <v>12</v>
      </c>
      <c r="H3" s="64" t="s">
        <v>13</v>
      </c>
      <c r="I3" s="64"/>
      <c r="J3" s="64"/>
      <c r="K3" s="64"/>
      <c r="L3" s="5"/>
      <c r="M3" s="27"/>
      <c r="N3" s="16"/>
      <c r="O3" s="22"/>
    </row>
    <row r="4" spans="1:15" ht="42.75">
      <c r="A4" s="54"/>
      <c r="B4" s="54"/>
      <c r="C4" s="57"/>
      <c r="D4" s="54"/>
      <c r="E4" s="54"/>
      <c r="F4" s="54"/>
      <c r="G4" s="64"/>
      <c r="H4" s="6" t="s">
        <v>14</v>
      </c>
      <c r="I4" s="7" t="s">
        <v>10</v>
      </c>
      <c r="J4" s="8" t="s">
        <v>15</v>
      </c>
      <c r="K4" s="6" t="s">
        <v>16</v>
      </c>
      <c r="L4" s="9"/>
      <c r="M4" s="3"/>
      <c r="N4" s="28"/>
      <c r="O4" s="22"/>
    </row>
    <row r="5" spans="1:15" ht="15">
      <c r="A5" s="10" t="s">
        <v>2</v>
      </c>
      <c r="B5" s="10"/>
      <c r="C5" s="11"/>
      <c r="D5" s="12" t="s">
        <v>4</v>
      </c>
      <c r="E5" s="12" t="s">
        <v>3</v>
      </c>
      <c r="F5" s="12"/>
      <c r="G5" s="26" t="s">
        <v>5</v>
      </c>
      <c r="H5" s="13" t="s">
        <v>6</v>
      </c>
      <c r="I5" s="12" t="s">
        <v>7</v>
      </c>
      <c r="J5" s="14" t="s">
        <v>8</v>
      </c>
      <c r="K5" s="15" t="s">
        <v>9</v>
      </c>
      <c r="L5" s="5"/>
      <c r="M5" s="29" t="s">
        <v>18</v>
      </c>
      <c r="N5" s="23"/>
      <c r="O5" s="22"/>
    </row>
    <row r="6" spans="1:14" s="1" customFormat="1" ht="28.5" customHeight="1">
      <c r="A6" s="60">
        <v>1</v>
      </c>
      <c r="B6" s="60"/>
      <c r="C6" s="59" t="s">
        <v>26</v>
      </c>
      <c r="D6" s="59"/>
      <c r="E6" s="59"/>
      <c r="F6" s="59"/>
      <c r="G6" s="59"/>
      <c r="H6" s="59"/>
      <c r="I6" s="59"/>
      <c r="J6" s="59"/>
      <c r="K6" s="39">
        <f>SUM(K7:K7)</f>
        <v>22446000</v>
      </c>
      <c r="L6" s="17">
        <f aca="true" t="shared" si="0" ref="L6:L19">ROUND(G6*H6*I6*J6,-3)</f>
        <v>0</v>
      </c>
      <c r="M6" s="38" t="s">
        <v>28</v>
      </c>
      <c r="N6" s="40"/>
    </row>
    <row r="7" spans="1:14" s="1" customFormat="1" ht="42" customHeight="1">
      <c r="A7" s="60"/>
      <c r="B7" s="60"/>
      <c r="C7" s="31" t="s">
        <v>27</v>
      </c>
      <c r="D7" s="3" t="s">
        <v>23</v>
      </c>
      <c r="E7" s="3" t="s">
        <v>22</v>
      </c>
      <c r="F7" s="32"/>
      <c r="G7" s="35">
        <v>8</v>
      </c>
      <c r="H7" s="33">
        <v>2444000</v>
      </c>
      <c r="I7" s="34">
        <v>1</v>
      </c>
      <c r="J7" s="36">
        <v>1.148</v>
      </c>
      <c r="K7" s="30">
        <f>ROUND(G7*H7*I7*J7,-3)</f>
        <v>22446000</v>
      </c>
      <c r="L7" s="17">
        <f t="shared" si="0"/>
        <v>22446000</v>
      </c>
      <c r="M7" s="38"/>
      <c r="N7" s="40"/>
    </row>
    <row r="8" spans="1:14" s="1" customFormat="1" ht="42" customHeight="1">
      <c r="A8" s="60">
        <v>2</v>
      </c>
      <c r="B8" s="60"/>
      <c r="C8" s="59" t="s">
        <v>29</v>
      </c>
      <c r="D8" s="59"/>
      <c r="E8" s="59"/>
      <c r="F8" s="59"/>
      <c r="G8" s="59"/>
      <c r="H8" s="59"/>
      <c r="I8" s="59"/>
      <c r="J8" s="59"/>
      <c r="K8" s="39">
        <f>SUM(K9:K9)</f>
        <v>56826000</v>
      </c>
      <c r="L8" s="17">
        <f>ROUND(G8*H8*I8*J8,-3)</f>
        <v>0</v>
      </c>
      <c r="M8" s="45" t="s">
        <v>31</v>
      </c>
      <c r="N8" s="40"/>
    </row>
    <row r="9" spans="1:14" s="1" customFormat="1" ht="42" customHeight="1">
      <c r="A9" s="60"/>
      <c r="B9" s="60"/>
      <c r="C9" s="31" t="s">
        <v>30</v>
      </c>
      <c r="D9" s="3" t="s">
        <v>23</v>
      </c>
      <c r="E9" s="3" t="s">
        <v>22</v>
      </c>
      <c r="F9" s="32"/>
      <c r="G9" s="35">
        <v>25</v>
      </c>
      <c r="H9" s="33">
        <v>1980000</v>
      </c>
      <c r="I9" s="34">
        <v>1</v>
      </c>
      <c r="J9" s="36">
        <v>1.148</v>
      </c>
      <c r="K9" s="30">
        <f>ROUND(G9*H9*I9*J9,-3)</f>
        <v>56826000</v>
      </c>
      <c r="L9" s="17">
        <f>ROUND(G9*H9*I9*J9,-3)</f>
        <v>56826000</v>
      </c>
      <c r="M9" s="45"/>
      <c r="N9" s="40"/>
    </row>
    <row r="10" spans="1:14" s="1" customFormat="1" ht="26.25" customHeight="1">
      <c r="A10" s="60">
        <v>3</v>
      </c>
      <c r="B10" s="60"/>
      <c r="C10" s="59" t="s">
        <v>39</v>
      </c>
      <c r="D10" s="59"/>
      <c r="E10" s="59"/>
      <c r="F10" s="59"/>
      <c r="G10" s="59"/>
      <c r="H10" s="59"/>
      <c r="I10" s="59"/>
      <c r="J10" s="59"/>
      <c r="K10" s="39">
        <f>SUM(K11:K13)</f>
        <v>27300000</v>
      </c>
      <c r="L10" s="17">
        <f t="shared" si="0"/>
        <v>0</v>
      </c>
      <c r="M10" s="38" t="s">
        <v>40</v>
      </c>
      <c r="N10" s="40"/>
    </row>
    <row r="11" spans="1:14" s="1" customFormat="1" ht="30">
      <c r="A11" s="60"/>
      <c r="B11" s="60"/>
      <c r="C11" s="31" t="s">
        <v>32</v>
      </c>
      <c r="D11" s="3" t="s">
        <v>24</v>
      </c>
      <c r="E11" s="3" t="s">
        <v>22</v>
      </c>
      <c r="F11" s="32"/>
      <c r="G11" s="35">
        <v>5</v>
      </c>
      <c r="H11" s="33">
        <v>3869000</v>
      </c>
      <c r="I11" s="34">
        <v>1</v>
      </c>
      <c r="J11" s="36">
        <v>1.148</v>
      </c>
      <c r="K11" s="30">
        <f>ROUND(G11*H11*I11*J11,-3)</f>
        <v>22208000</v>
      </c>
      <c r="L11" s="17">
        <f t="shared" si="0"/>
        <v>22208000</v>
      </c>
      <c r="M11" s="38"/>
      <c r="N11" s="40"/>
    </row>
    <row r="12" spans="1:14" s="1" customFormat="1" ht="30">
      <c r="A12" s="60"/>
      <c r="B12" s="60"/>
      <c r="C12" s="31" t="s">
        <v>41</v>
      </c>
      <c r="D12" s="51" t="s">
        <v>38</v>
      </c>
      <c r="E12" s="3" t="s">
        <v>22</v>
      </c>
      <c r="F12" s="37"/>
      <c r="G12" s="48">
        <f>(4.9*5.6)-(1.54*5)</f>
        <v>19.740000000000002</v>
      </c>
      <c r="H12" s="33">
        <v>215000</v>
      </c>
      <c r="I12" s="34">
        <v>1</v>
      </c>
      <c r="J12" s="36">
        <v>1.148</v>
      </c>
      <c r="K12" s="30">
        <f>ROUND(G12*H12*I12*J12,-3)</f>
        <v>4872000</v>
      </c>
      <c r="L12" s="17">
        <f t="shared" si="0"/>
        <v>4872000</v>
      </c>
      <c r="M12" s="27"/>
      <c r="N12" s="40"/>
    </row>
    <row r="13" spans="1:14" s="1" customFormat="1" ht="30">
      <c r="A13" s="60"/>
      <c r="B13" s="60"/>
      <c r="C13" s="31" t="s">
        <v>33</v>
      </c>
      <c r="D13" s="3" t="s">
        <v>37</v>
      </c>
      <c r="E13" s="3" t="s">
        <v>22</v>
      </c>
      <c r="F13" s="37"/>
      <c r="G13" s="48">
        <f>0.8*0.8*0.3</f>
        <v>0.19200000000000003</v>
      </c>
      <c r="H13" s="33">
        <v>1000000</v>
      </c>
      <c r="I13" s="34">
        <v>1</v>
      </c>
      <c r="J13" s="36">
        <v>1.148</v>
      </c>
      <c r="K13" s="30">
        <f>ROUND(G13*H13*I13*J13,-3)</f>
        <v>220000</v>
      </c>
      <c r="L13" s="17">
        <f t="shared" si="0"/>
        <v>220000</v>
      </c>
      <c r="M13" s="27"/>
      <c r="N13" s="40"/>
    </row>
    <row r="14" spans="1:14" s="1" customFormat="1" ht="15.75" customHeight="1">
      <c r="A14" s="61">
        <v>4</v>
      </c>
      <c r="B14" s="61"/>
      <c r="C14" s="59" t="s">
        <v>42</v>
      </c>
      <c r="D14" s="59"/>
      <c r="E14" s="59"/>
      <c r="F14" s="59"/>
      <c r="G14" s="59"/>
      <c r="H14" s="59"/>
      <c r="I14" s="59"/>
      <c r="J14" s="59"/>
      <c r="K14" s="39">
        <f>SUM(K15:K17)</f>
        <v>7310000</v>
      </c>
      <c r="L14" s="17">
        <f t="shared" si="0"/>
        <v>0</v>
      </c>
      <c r="M14" s="46" t="s">
        <v>43</v>
      </c>
      <c r="N14" s="40"/>
    </row>
    <row r="15" spans="1:14" s="1" customFormat="1" ht="45">
      <c r="A15" s="62"/>
      <c r="B15" s="62"/>
      <c r="C15" s="31" t="s">
        <v>44</v>
      </c>
      <c r="D15" s="3" t="s">
        <v>24</v>
      </c>
      <c r="E15" s="3" t="s">
        <v>24</v>
      </c>
      <c r="F15" s="32"/>
      <c r="G15" s="35">
        <v>1</v>
      </c>
      <c r="H15" s="33">
        <v>3869000</v>
      </c>
      <c r="I15" s="34">
        <v>1</v>
      </c>
      <c r="J15" s="36">
        <v>1.148</v>
      </c>
      <c r="K15" s="30">
        <f>ROUND(G15*H15*I15*J15,-3)</f>
        <v>4442000</v>
      </c>
      <c r="L15" s="17">
        <f t="shared" si="0"/>
        <v>4442000</v>
      </c>
      <c r="M15" s="52"/>
      <c r="N15" s="40"/>
    </row>
    <row r="16" spans="1:14" s="1" customFormat="1" ht="30">
      <c r="A16" s="62"/>
      <c r="B16" s="62"/>
      <c r="C16" s="49" t="s">
        <v>34</v>
      </c>
      <c r="D16" s="3" t="s">
        <v>35</v>
      </c>
      <c r="E16" s="50" t="s">
        <v>36</v>
      </c>
      <c r="F16" s="37"/>
      <c r="G16" s="48">
        <f>2.8-2.5</f>
        <v>0.2999999999999998</v>
      </c>
      <c r="H16" s="33">
        <v>180000</v>
      </c>
      <c r="I16" s="34">
        <v>1</v>
      </c>
      <c r="J16" s="36">
        <v>1.148</v>
      </c>
      <c r="K16" s="30">
        <f>ROUND(G16*H16*I16*J16,-3)</f>
        <v>62000</v>
      </c>
      <c r="L16" s="17">
        <f t="shared" si="0"/>
        <v>62000</v>
      </c>
      <c r="M16" s="52"/>
      <c r="N16" s="40"/>
    </row>
    <row r="17" spans="1:14" s="1" customFormat="1" ht="30">
      <c r="A17" s="63"/>
      <c r="B17" s="63"/>
      <c r="C17" s="31" t="s">
        <v>45</v>
      </c>
      <c r="D17" s="3" t="s">
        <v>24</v>
      </c>
      <c r="E17" s="3"/>
      <c r="F17" s="37"/>
      <c r="G17" s="35">
        <v>1</v>
      </c>
      <c r="H17" s="33">
        <v>2444000</v>
      </c>
      <c r="I17" s="34">
        <v>1</v>
      </c>
      <c r="J17" s="36">
        <v>1.148</v>
      </c>
      <c r="K17" s="30">
        <f>ROUND(G17*H17*I17*J17,-3)</f>
        <v>2806000</v>
      </c>
      <c r="L17" s="17">
        <f t="shared" si="0"/>
        <v>2806000</v>
      </c>
      <c r="M17" s="52"/>
      <c r="N17" s="40"/>
    </row>
    <row r="18" spans="1:14" s="1" customFormat="1" ht="15.75">
      <c r="A18" s="61">
        <v>5</v>
      </c>
      <c r="B18" s="61"/>
      <c r="C18" s="59" t="s">
        <v>47</v>
      </c>
      <c r="D18" s="59"/>
      <c r="E18" s="59"/>
      <c r="F18" s="59"/>
      <c r="G18" s="59"/>
      <c r="H18" s="59"/>
      <c r="I18" s="59"/>
      <c r="J18" s="59"/>
      <c r="K18" s="39">
        <f>SUM(K19)</f>
        <v>19148000</v>
      </c>
      <c r="L18" s="17">
        <f t="shared" si="0"/>
        <v>0</v>
      </c>
      <c r="M18" s="53" t="s">
        <v>48</v>
      </c>
      <c r="N18" s="40"/>
    </row>
    <row r="19" spans="1:14" s="1" customFormat="1" ht="45">
      <c r="A19" s="63"/>
      <c r="B19" s="63"/>
      <c r="C19" s="31" t="s">
        <v>49</v>
      </c>
      <c r="D19" s="3" t="s">
        <v>50</v>
      </c>
      <c r="E19" s="50" t="s">
        <v>36</v>
      </c>
      <c r="F19" s="37"/>
      <c r="G19" s="48">
        <f>1.8*11.7</f>
        <v>21.06</v>
      </c>
      <c r="H19" s="33">
        <v>792000</v>
      </c>
      <c r="I19" s="34">
        <v>1</v>
      </c>
      <c r="J19" s="36">
        <v>1.148</v>
      </c>
      <c r="K19" s="30">
        <f>ROUND(G19*H19*I19*J19,-3)</f>
        <v>19148000</v>
      </c>
      <c r="L19" s="17">
        <f t="shared" si="0"/>
        <v>19148000</v>
      </c>
      <c r="M19" s="52"/>
      <c r="N19" s="40"/>
    </row>
    <row r="20" spans="1:14" ht="15.75">
      <c r="A20" s="58" t="s">
        <v>21</v>
      </c>
      <c r="B20" s="58"/>
      <c r="C20" s="58"/>
      <c r="D20" s="58"/>
      <c r="E20" s="58"/>
      <c r="F20" s="58"/>
      <c r="G20" s="58"/>
      <c r="H20" s="58"/>
      <c r="I20" s="58"/>
      <c r="J20" s="58"/>
      <c r="K20" s="41">
        <f>SUM(K6:K19)/2</f>
        <v>133030000</v>
      </c>
      <c r="L20" s="41">
        <f>SUM(L6:L19)</f>
        <v>133030000</v>
      </c>
      <c r="M20" s="42"/>
      <c r="N20" s="23"/>
    </row>
    <row r="21" spans="1:14" ht="15.75">
      <c r="A21" s="58" t="s">
        <v>51</v>
      </c>
      <c r="B21" s="58"/>
      <c r="C21" s="58"/>
      <c r="D21" s="58"/>
      <c r="E21" s="58"/>
      <c r="F21" s="58"/>
      <c r="G21" s="58"/>
      <c r="H21" s="58"/>
      <c r="I21" s="58"/>
      <c r="J21" s="58"/>
      <c r="K21" s="43"/>
      <c r="L21" s="44"/>
      <c r="M21" s="42"/>
      <c r="N21" s="23"/>
    </row>
    <row r="23" ht="15">
      <c r="G23" s="47"/>
    </row>
    <row r="24" ht="15">
      <c r="G24" s="47"/>
    </row>
  </sheetData>
  <sheetProtection/>
  <autoFilter ref="A5:T13"/>
  <mergeCells count="27">
    <mergeCell ref="G3:G4"/>
    <mergeCell ref="A20:J20"/>
    <mergeCell ref="H3:K3"/>
    <mergeCell ref="B3:B4"/>
    <mergeCell ref="E3:E4"/>
    <mergeCell ref="F3:F4"/>
    <mergeCell ref="A18:A19"/>
    <mergeCell ref="B18:B19"/>
    <mergeCell ref="C18:J18"/>
    <mergeCell ref="B10:B13"/>
    <mergeCell ref="A10:A13"/>
    <mergeCell ref="A8:A9"/>
    <mergeCell ref="C8:J8"/>
    <mergeCell ref="B8:B9"/>
    <mergeCell ref="C14:J14"/>
    <mergeCell ref="A14:A17"/>
    <mergeCell ref="B14:B17"/>
    <mergeCell ref="A1:K1"/>
    <mergeCell ref="A2:K2"/>
    <mergeCell ref="A3:A4"/>
    <mergeCell ref="C3:C4"/>
    <mergeCell ref="D3:D4"/>
    <mergeCell ref="A21:J21"/>
    <mergeCell ref="C6:J6"/>
    <mergeCell ref="B6:B7"/>
    <mergeCell ref="A6:A7"/>
    <mergeCell ref="C10:J10"/>
  </mergeCells>
  <printOptions/>
  <pageMargins left="0" right="0" top="0" bottom="0" header="0.31496062992125984" footer="0.31496062992125984"/>
  <pageSetup horizontalDpi="600" verticalDpi="600"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TanLap</dc:creator>
  <cp:keywords/>
  <dc:description/>
  <cp:lastModifiedBy>Quan Vu</cp:lastModifiedBy>
  <cp:lastPrinted>2024-03-30T02:39:39Z</cp:lastPrinted>
  <dcterms:created xsi:type="dcterms:W3CDTF">2019-10-14T02:58:40Z</dcterms:created>
  <dcterms:modified xsi:type="dcterms:W3CDTF">2024-04-01T01:50:11Z</dcterms:modified>
  <cp:category/>
  <cp:version/>
  <cp:contentType/>
  <cp:contentStatus/>
</cp:coreProperties>
</file>